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A55179DF-D23B-4EA1-BAA0-9EC05E28F5C1}" xr6:coauthVersionLast="47" xr6:coauthVersionMax="47" xr10:uidLastSave="{00000000-0000-0000-0000-000000000000}"/>
  <bookViews>
    <workbookView xWindow="28680" yWindow="-75" windowWidth="29040" windowHeight="15720" activeTab="2" xr2:uid="{39283099-A684-4516-9E42-1156C950E10A}"/>
  </bookViews>
  <sheets>
    <sheet name="MOT. ES" sheetId="108" r:id="rId1"/>
    <sheet name="TEC. ED. ES" sheetId="107" r:id="rId2"/>
    <sheet name="UNIFORME MOTORISTA" sheetId="10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8" l="1"/>
  <c r="I54" i="108"/>
  <c r="I62" i="108"/>
  <c r="I59" i="108"/>
  <c r="I64" i="107"/>
  <c r="I59" i="107"/>
  <c r="I54" i="107"/>
  <c r="D3" i="109"/>
  <c r="D4" i="109"/>
  <c r="D5" i="109"/>
  <c r="D2" i="109"/>
  <c r="F126" i="108"/>
  <c r="I95" i="108"/>
  <c r="I94" i="108"/>
  <c r="I93" i="108"/>
  <c r="I92" i="108"/>
  <c r="I91" i="108"/>
  <c r="I90" i="108"/>
  <c r="I83" i="108"/>
  <c r="I82" i="108"/>
  <c r="I81" i="108"/>
  <c r="I80" i="108"/>
  <c r="I79" i="108"/>
  <c r="I78" i="108"/>
  <c r="H41" i="108"/>
  <c r="H46" i="108" s="1"/>
  <c r="H48" i="108" s="1"/>
  <c r="H33" i="108"/>
  <c r="I23" i="108"/>
  <c r="I24" i="108" s="1"/>
  <c r="F126" i="107"/>
  <c r="I112" i="107"/>
  <c r="H137" i="107" s="1"/>
  <c r="I95" i="107"/>
  <c r="I94" i="107"/>
  <c r="I93" i="107"/>
  <c r="I92" i="107"/>
  <c r="I91" i="107"/>
  <c r="I90" i="107"/>
  <c r="I83" i="107"/>
  <c r="I82" i="107"/>
  <c r="I81" i="107"/>
  <c r="I80" i="107"/>
  <c r="I79" i="107"/>
  <c r="I78" i="107"/>
  <c r="H41" i="107"/>
  <c r="H46" i="107" s="1"/>
  <c r="H48" i="107" s="1"/>
  <c r="H33" i="107"/>
  <c r="I23" i="107"/>
  <c r="I24" i="107" s="1"/>
  <c r="I84" i="107" l="1"/>
  <c r="I72" i="107"/>
  <c r="I96" i="107"/>
  <c r="I96" i="108"/>
  <c r="I84" i="108"/>
  <c r="D6" i="109"/>
  <c r="D7" i="109" s="1"/>
  <c r="I108" i="108" s="1"/>
  <c r="I112" i="108" s="1"/>
  <c r="H137" i="108" s="1"/>
  <c r="I72" i="108"/>
  <c r="H133" i="108"/>
  <c r="J93" i="108"/>
  <c r="J80" i="108"/>
  <c r="J92" i="108"/>
  <c r="J83" i="108"/>
  <c r="J79" i="108"/>
  <c r="J95" i="108"/>
  <c r="J91" i="108"/>
  <c r="J82" i="108"/>
  <c r="J78" i="108"/>
  <c r="I32" i="108"/>
  <c r="J94" i="108"/>
  <c r="J90" i="108"/>
  <c r="J81" i="108"/>
  <c r="I31" i="108"/>
  <c r="J79" i="107"/>
  <c r="J95" i="107"/>
  <c r="J91" i="107"/>
  <c r="J82" i="107"/>
  <c r="J78" i="107"/>
  <c r="H133" i="107"/>
  <c r="J92" i="107"/>
  <c r="I32" i="107"/>
  <c r="J83" i="107"/>
  <c r="J94" i="107"/>
  <c r="J90" i="107"/>
  <c r="J81" i="107"/>
  <c r="I31" i="107"/>
  <c r="J93" i="107"/>
  <c r="J80" i="107"/>
  <c r="I33" i="108" l="1"/>
  <c r="I70" i="108" s="1"/>
  <c r="J84" i="108"/>
  <c r="H135" i="108" s="1"/>
  <c r="J96" i="108"/>
  <c r="I101" i="108" s="1"/>
  <c r="I103" i="108" s="1"/>
  <c r="H136" i="108" s="1"/>
  <c r="I33" i="107"/>
  <c r="I43" i="107" s="1"/>
  <c r="J96" i="107"/>
  <c r="I101" i="107" s="1"/>
  <c r="I103" i="107" s="1"/>
  <c r="H136" i="107" s="1"/>
  <c r="J84" i="107"/>
  <c r="H135" i="107" s="1"/>
  <c r="I47" i="108" l="1"/>
  <c r="I40" i="108"/>
  <c r="I39" i="108"/>
  <c r="I45" i="108"/>
  <c r="I44" i="108"/>
  <c r="I42" i="108"/>
  <c r="I43" i="108"/>
  <c r="I41" i="108"/>
  <c r="I70" i="107"/>
  <c r="I42" i="107"/>
  <c r="I39" i="107"/>
  <c r="I44" i="107"/>
  <c r="I41" i="107"/>
  <c r="I40" i="107"/>
  <c r="I47" i="107"/>
  <c r="I45" i="107"/>
  <c r="I46" i="108" l="1"/>
  <c r="I48" i="108" s="1"/>
  <c r="I71" i="108" s="1"/>
  <c r="I73" i="108" s="1"/>
  <c r="G121" i="108" s="1"/>
  <c r="I46" i="107"/>
  <c r="I48" i="107" s="1"/>
  <c r="I71" i="107" s="1"/>
  <c r="I73" i="107" s="1"/>
  <c r="H134" i="107" s="1"/>
  <c r="H138" i="107" s="1"/>
  <c r="G124" i="108" l="1"/>
  <c r="H134" i="108"/>
  <c r="H138" i="108" s="1"/>
  <c r="G118" i="108"/>
  <c r="G119" i="108"/>
  <c r="G122" i="108"/>
  <c r="G118" i="107"/>
  <c r="G119" i="107"/>
  <c r="G122" i="107"/>
  <c r="G121" i="107"/>
  <c r="G124" i="107"/>
  <c r="G126" i="108" l="1"/>
  <c r="H139" i="108" s="1"/>
  <c r="H140" i="108" s="1"/>
  <c r="H141" i="108" s="1"/>
  <c r="G126" i="107"/>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=(4,7*2*22)-(i22/100)*6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E9669719-C33C-42DC-9DA9-84CF4F82DF33}">
      <text>
        <r>
          <rPr>
            <b/>
            <sz val="9"/>
            <color indexed="81"/>
            <rFont val="Segoe UI"/>
            <family val="2"/>
          </rPr>
          <t>De acordo com levantamento efetuado em diversos contratos, cerca de 5% do pessoal é demitido pelo
empregador</t>
        </r>
      </text>
    </comment>
    <comment ref="B79"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=(4,7*2*22)-(i22/100)*6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<sst xmlns="http://schemas.openxmlformats.org/spreadsheetml/2006/main" count="387" uniqueCount="143">
  <si>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</si>
  <si>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</si>
  <si>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</si>
  <si>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</si>
  <si>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</si>
  <si>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</si>
  <si>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</si>
  <si>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</si>
  <si>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</si>
  <si>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</si>
  <si>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</si>
  <si>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</si>
  <si>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</si>
  <si>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</si>
  <si>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</si>
  <si>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</si>
  <si>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</si>
  <si>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</si>
  <si>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</si>
  <si>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</si>
  <si>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</si>
  <si>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</si>
  <si>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</si>
  <si>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</si>
  <si>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</si>
  <si>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</si>
  <si>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</si>
  <si>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</si>
  <si>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</si>
  <si>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</si>
  <si>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</si>
  <si>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</si>
  <si>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</si>
  <si>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</si>
  <si>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</si>
  <si>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</si>
  <si>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</si>
  <si>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</si>
  <si>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</si>
  <si>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</si>
  <si>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</si>
  <si>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</si>
  <si>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</si>
  <si>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</si>
  <si>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</si>
  <si>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</si>
  <si>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</si>
  <si>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</si>
  <si>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</si>
  <si>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</si>
  <si>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</si>
  <si>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</si>
  <si>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</si>
  <si>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</si>
  <si>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</si>
  <si>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</si>
  <si>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</si>
  <si>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</si>
  <si>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</si>
  <si>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</si>
  <si>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</si>
  <si>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</si>
  <si>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</si>
  <si>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</si>
  <si>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</si>
  <si>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</si>
  <si>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</si>
  <si>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</si>
  <si>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</si>
  <si>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</si>
  <si>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</si>
  <si>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</si>
  <si>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</si>
  <si>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</si>
  <si>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</si>
  <si>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</si>
  <si>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</si>
  <si>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</si>
  <si>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</si>
  <si>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</si>
  <si>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</si>
  <si>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</si>
  <si>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</si>
  <si>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</si>
  <si>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</si>
  <si>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</si>
  <si>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</si>
  <si>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</si>
  <si>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</si>
  <si>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</si>
  <si>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</si>
  <si>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</si>
  <si>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</si>
  <si>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</si>
  <si>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</si>
  <si>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</si>
  <si>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</si>
  <si>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</si>
  <si>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</si>
  <si>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</si>
  <si>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</si>
  <si>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</si>
  <si>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</si>
  <si>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</si>
  <si>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</si>
  <si>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</si>
  <si>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</si>
  <si>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</si>
  <si>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</si>
  <si>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</si>
  <si>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</si>
  <si>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</si>
  <si>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</si>
  <si>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</si>
  <si>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</si>
  <si>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</si>
  <si>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</si>
  <si>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</si>
  <si>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</si>
  <si>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</si>
  <si>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</si>
  <si>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</si>
  <si>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</si>
  <si>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</si>
  <si>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</si>
  <si>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</si>
  <si>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</si>
  <si>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</si>
  <si>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</si>
  <si>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Vila Velha/ES</t>
    </r>
  </si>
  <si>
    <r>
      <t>Técnico em Edificações (</t>
    </r>
    <r>
      <rPr>
        <b/>
        <sz val="11"/>
        <color rgb="FFFF0000"/>
        <rFont val="Calibri"/>
        <family val="2"/>
        <scheme val="minor"/>
      </rPr>
      <t>CBO 3121</t>
    </r>
    <r>
      <rPr>
        <b/>
        <sz val="11"/>
        <color theme="1"/>
        <rFont val="Calibri"/>
        <family val="2"/>
        <scheme val="minor"/>
      </rPr>
      <t>) - SR/PF/ES - Vila Velha/ES</t>
    </r>
  </si>
  <si>
    <r>
      <t>Motorista Cat. D (</t>
    </r>
    <r>
      <rPr>
        <b/>
        <sz val="11"/>
        <color rgb="FFFF0000"/>
        <rFont val="Calibri"/>
        <family val="2"/>
        <scheme val="minor"/>
      </rPr>
      <t>CBO 7825-10</t>
    </r>
    <r>
      <rPr>
        <b/>
        <sz val="11"/>
        <color theme="1"/>
        <rFont val="Calibri"/>
        <family val="2"/>
        <scheme val="minor"/>
      </rPr>
      <t>) -  SR/PF/ES - Vila Velha/ES</t>
    </r>
  </si>
  <si>
    <t>SINTEC/ES</t>
  </si>
  <si>
    <r>
      <t xml:space="preserve">Salário-Base </t>
    </r>
    <r>
      <rPr>
        <b/>
        <sz val="11"/>
        <color rgb="FFFF0000"/>
        <rFont val="Calibri"/>
        <family val="2"/>
        <scheme val="minor"/>
      </rPr>
      <t>(CLÁUSULA 3 CCT-2023 SINTEC/ES)</t>
    </r>
  </si>
  <si>
    <r>
      <t xml:space="preserve">B.1) Valor do auxílio-alimentação </t>
    </r>
    <r>
      <rPr>
        <b/>
        <sz val="11"/>
        <color rgb="FF0000FF"/>
        <rFont val="Calibri"/>
        <family val="2"/>
        <scheme val="minor"/>
      </rPr>
      <t>- (Cláusula 10ª, CCT 2023 SINTEC/ES)</t>
    </r>
  </si>
  <si>
    <r>
      <t>B.3) Participação do empregado em percentual sobre o auxílio-alimentação -</t>
    </r>
    <r>
      <rPr>
        <b/>
        <sz val="11"/>
        <color rgb="FF0000FF"/>
        <rFont val="Calibri"/>
        <family val="2"/>
        <scheme val="minor"/>
      </rPr>
      <t xml:space="preserve"> (Cláusula 10ª, § 1º, CCT 2023 SINTEC/ES)</t>
    </r>
  </si>
  <si>
    <t>Plano de Assistência Médica</t>
  </si>
  <si>
    <t>SINDIRODOVIARIOS/ES</t>
  </si>
  <si>
    <r>
      <t xml:space="preserve">Salário-Base </t>
    </r>
    <r>
      <rPr>
        <b/>
        <sz val="11"/>
        <color rgb="FFFF0000"/>
        <rFont val="Calibri"/>
        <family val="2"/>
        <scheme val="minor"/>
      </rPr>
      <t>(CLÁUSULA 3 CCT-2023 SINDIRODOVIARIOS/ES)</t>
    </r>
  </si>
  <si>
    <r>
      <t xml:space="preserve">Seguro de Vida -   </t>
    </r>
    <r>
      <rPr>
        <b/>
        <sz val="11"/>
        <color rgb="FF0000FF"/>
        <rFont val="Calibri"/>
        <family val="2"/>
        <scheme val="minor"/>
      </rPr>
      <t>(CLÁUSULA 11ª CCT-2023 SINDIRODOVIARIOS/ES)</t>
    </r>
  </si>
  <si>
    <r>
      <t xml:space="preserve">B.1) Valor do auxílio-alimentação </t>
    </r>
    <r>
      <rPr>
        <b/>
        <sz val="11"/>
        <color rgb="FF0000FF"/>
        <rFont val="Calibri"/>
        <family val="2"/>
        <scheme val="minor"/>
      </rPr>
      <t>-  (CLÁUSULA 9ª CCT-2023 SINDIRODOVIARIOS/ES)</t>
    </r>
  </si>
  <si>
    <t xml:space="preserve">Uniformes  </t>
  </si>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</sst>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4"/>
  <sheetViews>
    <sheetView topLeftCell="A104" workbookViewId="0">
      <selection activeCell="P125" sqref="P12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131</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137</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45047</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138</v>
      </c>
      <c r="C22" s="108"/>
      <c r="D22" s="108"/>
      <c r="E22" s="108"/>
      <c r="F22" s="108"/>
      <c r="G22" s="108"/>
      <c r="H22" s="108"/>
      <c r="I22" s="28">
        <v>2751.1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825.33</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3576.43</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297.91661899999997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432.74802999999997</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730.66464899999994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861.4189298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107.677366225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129.21283946999998</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64.606419734999989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43.070946489999997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25.842567893999998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8.6141892979999994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1240.4432589119999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344.56757191999998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1585.010830832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127</v>
      </c>
      <c r="C54" s="108"/>
      <c r="D54" s="108"/>
      <c r="E54" s="108"/>
      <c r="F54" s="108"/>
      <c r="G54" s="108"/>
      <c r="H54" s="108"/>
      <c r="I54" s="24">
        <f>(4.7*2*22)-(I22/100)*6</f>
        <v>41.734000000000009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90">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128</v>
      </c>
      <c r="C59" s="108"/>
      <c r="D59" s="108"/>
      <c r="E59" s="108"/>
      <c r="F59" s="108"/>
      <c r="G59" s="108"/>
      <c r="H59" s="108"/>
      <c r="I59" s="32">
        <f>H60*H61</f>
        <v>764.94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140</v>
      </c>
      <c r="C60" s="132"/>
      <c r="D60" s="132"/>
      <c r="E60" s="132"/>
      <c r="F60" s="132"/>
      <c r="G60" s="132"/>
      <c r="H60" s="38">
        <v>34.770000000000003</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89">
        <v>0.2</v>
      </c>
      <c r="I62" s="24">
        <f>I59*H62</f>
        <v>152.98800000000003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139</v>
      </c>
      <c r="C63" s="108"/>
      <c r="D63" s="108"/>
      <c r="E63" s="108"/>
      <c r="F63" s="108"/>
      <c r="G63" s="108"/>
      <c r="H63" s="108"/>
      <c r="I63" s="24">
        <v>8.9</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(I54+I59+I63)-I62</f>
        <v>662.58600000000001</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730.66464899999994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1585.010830832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662.58600000000001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2978.2614798320001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14.901791666666666</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1.2016804799999998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123.02919199999999</v>
      </c>
      <c r="K80" s="81"/>
      <c r="L80" s="55"/>
    </row>
    <row r="81" spans="1:256" ht="31.75" customHeight="1" x14ac:dyDescent="0.35">
      <c r="A81" s="4" t="s">
        <v>32</v>
      </c>
      <c r="B81" s="108" t="s">
        <v>88</v>
      </c>
      <c r="C81" s="108"/>
      <c r="D81" s="108"/>
      <c r="E81" s="108"/>
      <c r="F81" s="108"/>
      <c r="G81" s="108"/>
      <c r="H81" s="108"/>
      <c r="I81" s="57">
        <f>(7/30)/12*100%</f>
        <v>1.9444444444444445E-2</v>
      </c>
      <c r="J81" s="32">
        <f>I24*I81</f>
        <v>69.541694444444445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25.532849056</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2.2202477439999999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236.42745539111112</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298.0358333333333</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49.672638888888883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0.74508958333333331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2.6525189166666663</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10.489812247199998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9.9345277777777774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371.53042074719997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371.53042074719997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371.53042074719997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141</v>
      </c>
      <c r="C108" s="108"/>
      <c r="D108" s="108"/>
      <c r="E108" s="108"/>
      <c r="F108" s="108"/>
      <c r="G108" s="108"/>
      <c r="H108" s="108"/>
      <c r="I108" s="42">
        <f>'UNIFORME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436.71706135821859</v>
      </c>
      <c r="H118" s="97"/>
    </row>
    <row r="119" spans="1:256" s="69" customFormat="1" x14ac:dyDescent="0.35">
      <c r="A119" s="20" t="s">
        <v>15</v>
      </c>
      <c r="B119" s="96" t="s">
        <v>7</v>
      </c>
      <c r="C119" s="96"/>
      <c r="D119" s="96"/>
      <c r="E119" s="96"/>
      <c r="F119" s="70">
        <v>6.7900000000000002E-2</v>
      </c>
      <c r="G119" s="97">
        <f>(I24+I73+J84+I103+I112)*F119</f>
        <v>494.21814110371741</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120.09719187351013</v>
      </c>
      <c r="H121" s="97"/>
      <c r="I121" s="67" t="s">
        <v>102</v>
      </c>
    </row>
    <row r="122" spans="1:256" s="69" customFormat="1" x14ac:dyDescent="0.35">
      <c r="A122" s="20"/>
      <c r="B122" s="96" t="s">
        <v>103</v>
      </c>
      <c r="C122" s="96"/>
      <c r="D122" s="96"/>
      <c r="E122" s="96"/>
      <c r="F122" s="66">
        <v>7.5999999999999998E-2</v>
      </c>
      <c r="G122" s="97">
        <f>(I24+I73+J84+I103+I112)*F122</f>
        <v>553.17494438707695</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129</v>
      </c>
      <c r="C124" s="96"/>
      <c r="D124" s="96"/>
      <c r="E124" s="96"/>
      <c r="F124" s="66">
        <v>0.05</v>
      </c>
      <c r="G124" s="97">
        <f>(I24+I73+J84+I103+I112)*F124</f>
        <v>363.9308844651822</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1968.1382231877051</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3576.43</v>
      </c>
    </row>
    <row r="134" spans="1:12" customFormat="1" x14ac:dyDescent="0.35">
      <c r="A134" s="20" t="s">
        <v>15</v>
      </c>
      <c r="B134" s="92" t="s">
        <v>107</v>
      </c>
      <c r="C134" s="92"/>
      <c r="D134" s="92"/>
      <c r="E134" s="92"/>
      <c r="F134" s="92"/>
      <c r="G134" s="92"/>
      <c r="H134" s="72">
        <f>I73</f>
        <v>2978.2614798320001</v>
      </c>
    </row>
    <row r="135" spans="1:12" customFormat="1" x14ac:dyDescent="0.35">
      <c r="A135" s="20" t="s">
        <v>29</v>
      </c>
      <c r="B135" s="92" t="s">
        <v>49</v>
      </c>
      <c r="C135" s="92"/>
      <c r="D135" s="92"/>
      <c r="E135" s="92"/>
      <c r="F135" s="92"/>
      <c r="G135" s="92"/>
      <c r="H135" s="72">
        <f>J84</f>
        <v>236.42745539111112</v>
      </c>
    </row>
    <row r="136" spans="1:12" customFormat="1" x14ac:dyDescent="0.35">
      <c r="A136" s="20" t="s">
        <v>32</v>
      </c>
      <c r="B136" s="95" t="s">
        <v>52</v>
      </c>
      <c r="C136" s="95"/>
      <c r="D136" s="95"/>
      <c r="E136" s="95"/>
      <c r="F136" s="95"/>
      <c r="G136" s="95"/>
      <c r="H136" s="72">
        <f>I103</f>
        <v>371.53042074719997</v>
      </c>
    </row>
    <row r="137" spans="1:12" customFormat="1" x14ac:dyDescent="0.35">
      <c r="A137" s="20" t="s">
        <v>8</v>
      </c>
      <c r="B137" s="92" t="s">
        <v>108</v>
      </c>
      <c r="C137" s="92"/>
      <c r="D137" s="92"/>
      <c r="E137" s="92"/>
      <c r="F137" s="92"/>
      <c r="G137" s="92"/>
      <c r="H137" s="83">
        <f>I112</f>
        <v>115.96833333333332</v>
      </c>
    </row>
    <row r="138" spans="1:12" customFormat="1" ht="13" customHeight="1" x14ac:dyDescent="0.35">
      <c r="A138" s="91" t="s">
        <v>109</v>
      </c>
      <c r="B138" s="91"/>
      <c r="C138" s="91"/>
      <c r="D138" s="91"/>
      <c r="E138" s="91"/>
      <c r="F138" s="91"/>
      <c r="G138" s="91"/>
      <c r="H138" s="73">
        <f>SUM(H133:H137)</f>
        <v>7278.6176893036436</v>
      </c>
    </row>
    <row r="139" spans="1:12" customFormat="1" x14ac:dyDescent="0.35">
      <c r="A139" s="20" t="s">
        <v>35</v>
      </c>
      <c r="B139" s="92" t="s">
        <v>110</v>
      </c>
      <c r="C139" s="92"/>
      <c r="D139" s="92"/>
      <c r="E139" s="92"/>
      <c r="F139" s="92"/>
      <c r="G139" s="92"/>
      <c r="H139" s="72">
        <f>G126</f>
        <v>1968.1382231877051</v>
      </c>
    </row>
    <row r="140" spans="1:12" customFormat="1" ht="13" customHeight="1" x14ac:dyDescent="0.35">
      <c r="A140" s="91" t="s">
        <v>111</v>
      </c>
      <c r="B140" s="91"/>
      <c r="C140" s="91"/>
      <c r="D140" s="91"/>
      <c r="E140" s="91"/>
      <c r="F140" s="91"/>
      <c r="G140" s="91"/>
      <c r="H140" s="74">
        <f>H138+H139</f>
        <v>9246.7559124913496</v>
      </c>
    </row>
    <row r="141" spans="1:12" s="52" customFormat="1" ht="13" customHeight="1" x14ac:dyDescent="0.3">
      <c r="A141" s="93" t="s">
        <v>112</v>
      </c>
      <c r="B141" s="93"/>
      <c r="C141" s="93"/>
      <c r="D141" s="93"/>
      <c r="E141" s="93"/>
      <c r="F141" s="93"/>
      <c r="G141" s="93"/>
      <c r="H141" s="75">
        <f>12*H140</f>
        <v>110961.0709498962</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workbookViewId="0">
      <selection activeCell="O20" sqref="O2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130</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132</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45047</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133</v>
      </c>
      <c r="C22" s="108"/>
      <c r="D22" s="108"/>
      <c r="E22" s="108"/>
      <c r="F22" s="108"/>
      <c r="G22" s="108"/>
      <c r="H22" s="108"/>
      <c r="I22" s="28">
        <v>3037.71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911.31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3949.02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328.95336600000002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477.83141999999998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806.78478599999994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951.16095719999998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118.89511965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142.67414357999999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71.337071789999996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47.558047859999995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28.534828716</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9.5116095719999993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1369.6717783679999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380.46438287999996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1750.1361612479998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127</v>
      </c>
      <c r="C54" s="108"/>
      <c r="D54" s="108"/>
      <c r="E54" s="108"/>
      <c r="F54" s="108"/>
      <c r="G54" s="108"/>
      <c r="H54" s="108"/>
      <c r="I54" s="24">
        <f>(4.7*2*22)-(I22/100)*6</f>
        <v>24.537400000000019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128</v>
      </c>
      <c r="C59" s="108"/>
      <c r="D59" s="108"/>
      <c r="E59" s="108"/>
      <c r="F59" s="108"/>
      <c r="G59" s="108"/>
      <c r="H59" s="108"/>
      <c r="I59" s="32">
        <f>H60*H61</f>
        <v>770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134</v>
      </c>
      <c r="C60" s="132"/>
      <c r="D60" s="132"/>
      <c r="E60" s="132"/>
      <c r="F60" s="132"/>
      <c r="G60" s="132"/>
      <c r="H60" s="38">
        <v>35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30" customHeight="1" x14ac:dyDescent="0.35">
      <c r="A62" s="25"/>
      <c r="B62" s="132" t="s">
        <v>135</v>
      </c>
      <c r="C62" s="132"/>
      <c r="D62" s="132"/>
      <c r="E62" s="132"/>
      <c r="F62" s="132"/>
      <c r="G62" s="132"/>
      <c r="H62" s="76">
        <v>0</v>
      </c>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9" t="s">
        <v>136</v>
      </c>
      <c r="C63" s="109"/>
      <c r="D63" s="109"/>
      <c r="E63" s="109"/>
      <c r="F63" s="109"/>
      <c r="G63" s="109"/>
      <c r="H63" s="109"/>
      <c r="I63" s="36">
        <v>98.9</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SUM(I54:I63)</f>
        <v>893.43740000000003</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806.78478599999994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1750.1361612479998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893.43740000000003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3450.3583472479995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16.454249999999998</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1.3268707199999998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135.84628799999999</v>
      </c>
      <c r="K80" s="81"/>
      <c r="L80" s="55"/>
    </row>
    <row r="81" spans="1:256" ht="31.75" customHeight="1" x14ac:dyDescent="0.35">
      <c r="A81" s="4" t="s">
        <v>32</v>
      </c>
      <c r="B81" s="108" t="s">
        <v>88</v>
      </c>
      <c r="C81" s="108"/>
      <c r="D81" s="108"/>
      <c r="E81" s="108"/>
      <c r="F81" s="108"/>
      <c r="G81" s="108"/>
      <c r="H81" s="108"/>
      <c r="I81" s="57">
        <f>(7/30)/12*100%</f>
        <v>1.9444444444444445E-2</v>
      </c>
      <c r="J81" s="32">
        <f>I24*I81</f>
        <v>76.786500000000004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28.192843583999998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2.4515516160000002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261.05830392000001</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329.08499999999998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54.847499999999997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0.82271249999999996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2.9288564999999998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11.582633620799998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10.9695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410.23620262079999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410.23620262079999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410.23620262079999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484.24037122732796</v>
      </c>
      <c r="H118" s="97"/>
    </row>
    <row r="119" spans="1:256" s="69" customFormat="1" x14ac:dyDescent="0.35">
      <c r="A119" s="20" t="s">
        <v>15</v>
      </c>
      <c r="B119" s="96" t="s">
        <v>7</v>
      </c>
      <c r="C119" s="96"/>
      <c r="D119" s="96"/>
      <c r="E119" s="96"/>
      <c r="F119" s="70">
        <v>6.7900000000000002E-2</v>
      </c>
      <c r="G119" s="97">
        <f>(I24+I73+J84+I103+I112)*F119</f>
        <v>547.99868677225948</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133.16610208751518</v>
      </c>
      <c r="H121" s="97"/>
      <c r="I121" s="67" t="s">
        <v>102</v>
      </c>
    </row>
    <row r="122" spans="1:256" s="69" customFormat="1" x14ac:dyDescent="0.35">
      <c r="A122" s="20"/>
      <c r="B122" s="96" t="s">
        <v>103</v>
      </c>
      <c r="C122" s="96"/>
      <c r="D122" s="96"/>
      <c r="E122" s="96"/>
      <c r="F122" s="66">
        <v>7.5999999999999998E-2</v>
      </c>
      <c r="G122" s="97">
        <f>(I24+I73+J84+I103+I112)*F122</f>
        <v>613.37113688794875</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129</v>
      </c>
      <c r="C124" s="96"/>
      <c r="D124" s="96"/>
      <c r="E124" s="96"/>
      <c r="F124" s="66">
        <v>0.05</v>
      </c>
      <c r="G124" s="97">
        <f>(I24+I73+J84+I103+I112)*F124</f>
        <v>403.53364268944</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2182.3099396644911</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3949.02</v>
      </c>
    </row>
    <row r="134" spans="1:12" customFormat="1" x14ac:dyDescent="0.35">
      <c r="A134" s="20" t="s">
        <v>15</v>
      </c>
      <c r="B134" s="92" t="s">
        <v>107</v>
      </c>
      <c r="C134" s="92"/>
      <c r="D134" s="92"/>
      <c r="E134" s="92"/>
      <c r="F134" s="92"/>
      <c r="G134" s="92"/>
      <c r="H134" s="72">
        <f>I73</f>
        <v>3450.3583472479995</v>
      </c>
    </row>
    <row r="135" spans="1:12" customFormat="1" x14ac:dyDescent="0.35">
      <c r="A135" s="20" t="s">
        <v>29</v>
      </c>
      <c r="B135" s="92" t="s">
        <v>49</v>
      </c>
      <c r="C135" s="92"/>
      <c r="D135" s="92"/>
      <c r="E135" s="92"/>
      <c r="F135" s="92"/>
      <c r="G135" s="92"/>
      <c r="H135" s="72">
        <f>J84</f>
        <v>261.05830392000001</v>
      </c>
    </row>
    <row r="136" spans="1:12" customFormat="1" x14ac:dyDescent="0.35">
      <c r="A136" s="20" t="s">
        <v>32</v>
      </c>
      <c r="B136" s="95" t="s">
        <v>52</v>
      </c>
      <c r="C136" s="95"/>
      <c r="D136" s="95"/>
      <c r="E136" s="95"/>
      <c r="F136" s="95"/>
      <c r="G136" s="95"/>
      <c r="H136" s="72">
        <f>I103</f>
        <v>410.23620262079999</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8070.6728537887993</v>
      </c>
    </row>
    <row r="139" spans="1:12" customFormat="1" x14ac:dyDescent="0.35">
      <c r="A139" s="20" t="s">
        <v>35</v>
      </c>
      <c r="B139" s="92" t="s">
        <v>110</v>
      </c>
      <c r="C139" s="92"/>
      <c r="D139" s="92"/>
      <c r="E139" s="92"/>
      <c r="F139" s="92"/>
      <c r="G139" s="92"/>
      <c r="H139" s="72">
        <f>G126</f>
        <v>2182.3099396644911</v>
      </c>
    </row>
    <row r="140" spans="1:12" customFormat="1" ht="13" customHeight="1" x14ac:dyDescent="0.35">
      <c r="A140" s="91" t="s">
        <v>111</v>
      </c>
      <c r="B140" s="91"/>
      <c r="C140" s="91"/>
      <c r="D140" s="91"/>
      <c r="E140" s="91"/>
      <c r="F140" s="91"/>
      <c r="G140" s="91"/>
      <c r="H140" s="74">
        <f>H138+H139</f>
        <v>10252.982793453291</v>
      </c>
    </row>
    <row r="141" spans="1:12" s="52" customFormat="1" ht="13" customHeight="1" x14ac:dyDescent="0.3">
      <c r="A141" s="93" t="s">
        <v>112</v>
      </c>
      <c r="B141" s="93"/>
      <c r="C141" s="93"/>
      <c r="D141" s="93"/>
      <c r="E141" s="93"/>
      <c r="F141" s="93"/>
      <c r="G141" s="93"/>
      <c r="H141" s="75">
        <f>12*H140</f>
        <v>123035.7935214395</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E13" sqref="E13"/>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118</v>
      </c>
      <c r="B1" s="20" t="s">
        <v>119</v>
      </c>
      <c r="C1" s="84" t="s">
        <v>122</v>
      </c>
      <c r="D1" s="20" t="s">
        <v>123</v>
      </c>
    </row>
    <row r="2" spans="1:4" x14ac:dyDescent="0.35">
      <c r="A2" s="85" t="s">
        <v>126</v>
      </c>
      <c r="B2" s="86">
        <v>3</v>
      </c>
      <c r="C2" s="87">
        <v>207.12</v>
      </c>
      <c r="D2" s="87">
        <f>B2*C2</f>
        <v>621.36</v>
      </c>
    </row>
    <row r="3" spans="1:4" x14ac:dyDescent="0.35">
      <c r="A3" s="85" t="s">
        <v>142</v>
      </c>
      <c r="B3" s="86">
        <v>5</v>
      </c>
      <c r="C3" s="87">
        <v>95.09</v>
      </c>
      <c r="D3" s="87">
        <f t="shared" ref="D3:D5" si="0">B3*C3</f>
        <v>475.45000000000005</v>
      </c>
    </row>
    <row r="4" spans="1:4" x14ac:dyDescent="0.35">
      <c r="A4" s="85" t="s">
        <v>120</v>
      </c>
      <c r="B4" s="86">
        <v>1</v>
      </c>
      <c r="C4" s="87">
        <v>185.06</v>
      </c>
      <c r="D4" s="87">
        <f t="shared" si="0"/>
        <v>185.06</v>
      </c>
    </row>
    <row r="5" spans="1:4" x14ac:dyDescent="0.35">
      <c r="A5" s="85" t="s">
        <v>121</v>
      </c>
      <c r="B5" s="86">
        <v>5</v>
      </c>
      <c r="C5" s="87">
        <v>21.95</v>
      </c>
      <c r="D5" s="87">
        <f t="shared" si="0"/>
        <v>109.75</v>
      </c>
    </row>
    <row r="6" spans="1:4" x14ac:dyDescent="0.35">
      <c r="A6" s="191"/>
      <c r="B6" s="191"/>
      <c r="C6" s="191"/>
      <c r="D6" s="87">
        <f>SUM(D2:D5)</f>
        <v>1391.62</v>
      </c>
    </row>
    <row r="7" spans="1:4" x14ac:dyDescent="0.35">
      <c r="A7" s="191" t="s">
        <v>124</v>
      </c>
      <c r="B7" s="191"/>
      <c r="C7" s="191"/>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MOT. ES</vt:lpstr>
      <vt:lpstr>TEC. ED. ES</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